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4880" windowHeight="7815"/>
  </bookViews>
  <sheets>
    <sheet name="5YCF" sheetId="1" r:id="rId1"/>
    <sheet name="BA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4" i="1"/>
  <c r="D21" i="2"/>
  <c r="F21"/>
  <c r="H21"/>
  <c r="J21"/>
  <c r="L21"/>
  <c r="F28"/>
  <c r="H28"/>
  <c r="J28"/>
  <c r="L28"/>
  <c r="F58" i="1" l="1"/>
  <c r="G24"/>
  <c r="H24" s="1"/>
  <c r="I24" s="1"/>
  <c r="J24" s="1"/>
  <c r="I29"/>
  <c r="J29" s="1"/>
  <c r="H29"/>
  <c r="J30"/>
  <c r="I30"/>
  <c r="H30"/>
  <c r="G30"/>
  <c r="G29"/>
  <c r="F31"/>
  <c r="G32"/>
  <c r="H32" s="1"/>
  <c r="I32" s="1"/>
  <c r="J32" s="1"/>
  <c r="J43"/>
  <c r="F43"/>
  <c r="F9"/>
  <c r="G9" s="1"/>
  <c r="H9" s="1"/>
  <c r="H10" s="1"/>
  <c r="F10" l="1"/>
  <c r="F30"/>
  <c r="F34"/>
  <c r="F23" l="1"/>
  <c r="F14"/>
  <c r="F16"/>
  <c r="F12"/>
  <c r="G10"/>
  <c r="G43"/>
  <c r="H43"/>
  <c r="I43"/>
  <c r="J37"/>
  <c r="I37"/>
  <c r="F37"/>
  <c r="G34"/>
  <c r="G14" l="1"/>
  <c r="G16" s="1"/>
  <c r="G23"/>
  <c r="G26" s="1"/>
  <c r="G52" s="1"/>
  <c r="G12"/>
  <c r="H14"/>
  <c r="H16" s="1"/>
  <c r="H23"/>
  <c r="I9"/>
  <c r="I10" s="1"/>
  <c r="G51" l="1"/>
  <c r="I14"/>
  <c r="I16" s="1"/>
  <c r="I23"/>
  <c r="J9"/>
  <c r="J10" s="1"/>
  <c r="G55"/>
  <c r="G57" s="1"/>
  <c r="H34"/>
  <c r="J34"/>
  <c r="I34"/>
  <c r="F26" l="1"/>
  <c r="F51" s="1"/>
  <c r="F52" l="1"/>
  <c r="F55" s="1"/>
  <c r="H12"/>
  <c r="H26"/>
  <c r="H52" l="1"/>
  <c r="H51"/>
  <c r="H55"/>
  <c r="H57" s="1"/>
  <c r="I12"/>
  <c r="I26"/>
  <c r="F57"/>
  <c r="F60" s="1"/>
  <c r="G58" s="1"/>
  <c r="G60" s="1"/>
  <c r="H58" s="1"/>
  <c r="H60" l="1"/>
  <c r="I58" s="1"/>
  <c r="I51"/>
  <c r="I52"/>
  <c r="I55" s="1"/>
  <c r="I57" s="1"/>
  <c r="I60" s="1"/>
  <c r="J58" s="1"/>
  <c r="J14"/>
  <c r="J16" s="1"/>
  <c r="J23"/>
  <c r="J12"/>
  <c r="J26"/>
  <c r="J52" s="1"/>
  <c r="J51" l="1"/>
  <c r="J55" s="1"/>
  <c r="J57" s="1"/>
  <c r="J60" s="1"/>
</calcChain>
</file>

<file path=xl/sharedStrings.xml><?xml version="1.0" encoding="utf-8"?>
<sst xmlns="http://schemas.openxmlformats.org/spreadsheetml/2006/main" count="124" uniqueCount="94">
  <si>
    <t>BALAOAN WATER DISTRICT</t>
  </si>
  <si>
    <t>5 Year Cash Flow Projections</t>
  </si>
  <si>
    <t>2014 - 2018</t>
  </si>
  <si>
    <t>GENERAL DATA :</t>
  </si>
  <si>
    <t>Service Connection Year End</t>
  </si>
  <si>
    <t>Service Connection Average</t>
  </si>
  <si>
    <t>Market growth/year</t>
  </si>
  <si>
    <t>Service Area Population</t>
  </si>
  <si>
    <t>Consumption/Connection m3</t>
  </si>
  <si>
    <t>Non Revenue Water</t>
  </si>
  <si>
    <t>%  Increase in Production</t>
  </si>
  <si>
    <t>Rate Increase (%)</t>
  </si>
  <si>
    <t>Collection Efficiency</t>
  </si>
  <si>
    <t>CASH RECEIPTS :</t>
  </si>
  <si>
    <t>Water Sales</t>
  </si>
  <si>
    <t>Other Receipts</t>
  </si>
  <si>
    <t>CASH DISBURSEMENTS :</t>
  </si>
  <si>
    <t>Salaries</t>
  </si>
  <si>
    <t xml:space="preserve">Power </t>
  </si>
  <si>
    <t>Chemicals</t>
  </si>
  <si>
    <t>Other O &amp; M</t>
  </si>
  <si>
    <t>Total O &amp; M</t>
  </si>
  <si>
    <t>DEBT SERVICE</t>
  </si>
  <si>
    <t>Current</t>
  </si>
  <si>
    <t>Total Debt Service</t>
  </si>
  <si>
    <t>CAPEX</t>
  </si>
  <si>
    <t>New Service Connection</t>
  </si>
  <si>
    <t>Others</t>
  </si>
  <si>
    <t>Reserves</t>
  </si>
  <si>
    <t>TOTAL DISBURSEMENTS</t>
  </si>
  <si>
    <t>CASH INFLOW   (DEFICIT)</t>
  </si>
  <si>
    <t xml:space="preserve"> </t>
  </si>
  <si>
    <t>CASH BALANCE, Beginning</t>
  </si>
  <si>
    <t>CASH BALANCE, End</t>
  </si>
  <si>
    <t xml:space="preserve">Effective Water Rate  </t>
  </si>
  <si>
    <t>Billed Water (in cubic meter)</t>
  </si>
  <si>
    <t>Total Production (in cubic meter)</t>
  </si>
  <si>
    <t>Taxes</t>
  </si>
  <si>
    <t>Total Receipts</t>
  </si>
  <si>
    <t>Prepared By  :</t>
  </si>
  <si>
    <t>ALORNA L. CASTILLO</t>
  </si>
  <si>
    <t xml:space="preserve">      Cashier  B</t>
  </si>
  <si>
    <t>Noted By  ;</t>
  </si>
  <si>
    <t>Engr. VICTOR R. OBILLO</t>
  </si>
  <si>
    <t xml:space="preserve">       General  Manager</t>
  </si>
  <si>
    <t>WD Equity</t>
  </si>
  <si>
    <t>LWUA Salintubig</t>
  </si>
  <si>
    <t>NLIF - PSF</t>
  </si>
  <si>
    <t>KFW - Foreign Funded Loan</t>
  </si>
  <si>
    <t xml:space="preserve">             Locally Funded loans</t>
  </si>
  <si>
    <t>2% actual</t>
  </si>
  <si>
    <t xml:space="preserve">                                                                                                                 </t>
  </si>
  <si>
    <t>ASSUMPTIONS :</t>
  </si>
  <si>
    <t>Power</t>
  </si>
  <si>
    <t>Other O and M</t>
  </si>
  <si>
    <t xml:space="preserve">Salaries increased by </t>
  </si>
  <si>
    <t>5150@ 20 drums</t>
  </si>
  <si>
    <t>5202@22 drums</t>
  </si>
  <si>
    <t>5254@28 drums</t>
  </si>
  <si>
    <t>5306@30 drums</t>
  </si>
  <si>
    <t>5359@32 drums</t>
  </si>
  <si>
    <t>The increased in the salaries for 2015 would also include the hiring of additional personnels.</t>
  </si>
  <si>
    <t xml:space="preserve">fittings/materials for service </t>
  </si>
  <si>
    <t>connections</t>
  </si>
  <si>
    <t>fittings/materials for service</t>
  </si>
  <si>
    <t>relocation of WM</t>
  </si>
  <si>
    <t xml:space="preserve">replacement of </t>
  </si>
  <si>
    <t>deteriorated pipes</t>
  </si>
  <si>
    <t xml:space="preserve">replacement </t>
  </si>
  <si>
    <t>of deteriorated</t>
  </si>
  <si>
    <t>pipes</t>
  </si>
  <si>
    <t>const of perimeter</t>
  </si>
  <si>
    <t>fence with an area</t>
  </si>
  <si>
    <t>service vehicle</t>
  </si>
  <si>
    <t xml:space="preserve">gen set for office </t>
  </si>
  <si>
    <t>construction of</t>
  </si>
  <si>
    <t xml:space="preserve">administrative </t>
  </si>
  <si>
    <t>building</t>
  </si>
  <si>
    <t>gen set at PS No</t>
  </si>
  <si>
    <t>1 and 2</t>
  </si>
  <si>
    <t>submersible</t>
  </si>
  <si>
    <t>pump for PS 1</t>
  </si>
  <si>
    <t>and 2</t>
  </si>
  <si>
    <t>DISBURSEMENTS :</t>
  </si>
  <si>
    <t>additional</t>
  </si>
  <si>
    <t>tools for field</t>
  </si>
  <si>
    <t>operations</t>
  </si>
  <si>
    <t>1% of Gross Receipts</t>
  </si>
  <si>
    <t>3% of Gross Receipts</t>
  </si>
  <si>
    <t>5% of Gross Receipts</t>
  </si>
  <si>
    <t>Taxes Due to BIR</t>
  </si>
  <si>
    <t>All forms of taxes including</t>
  </si>
  <si>
    <t>realty tax on BWD properties</t>
  </si>
  <si>
    <r>
      <t>of 952 m</t>
    </r>
    <r>
      <rPr>
        <sz val="11"/>
        <color theme="1"/>
        <rFont val="Verdana"/>
        <family val="2"/>
      </rPr>
      <t></t>
    </r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</si>
</sst>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3" fontId="1" fillId="0" borderId="0" xfId="0" applyNumberFormat="1" applyFont="1"/>
    <xf numFmtId="0" fontId="3" fillId="0" borderId="0" xfId="1" applyFont="1" applyFill="1" applyBorder="1" applyAlignment="1" applyProtection="1">
      <alignment horizontal="center"/>
    </xf>
    <xf numFmtId="1" fontId="3" fillId="0" borderId="0" xfId="1" applyNumberFormat="1" applyFont="1" applyFill="1" applyBorder="1" applyAlignment="1" applyProtection="1">
      <alignment horizontal="center"/>
    </xf>
    <xf numFmtId="39" fontId="0" fillId="0" borderId="0" xfId="0" applyNumberFormat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39" fontId="0" fillId="0" borderId="4" xfId="0" applyNumberFormat="1" applyBorder="1"/>
    <xf numFmtId="39" fontId="0" fillId="0" borderId="6" xfId="0" applyNumberFormat="1" applyBorder="1"/>
    <xf numFmtId="0" fontId="1" fillId="0" borderId="3" xfId="0" applyFont="1" applyBorder="1"/>
    <xf numFmtId="0" fontId="0" fillId="0" borderId="6" xfId="0" applyBorder="1"/>
    <xf numFmtId="39" fontId="1" fillId="0" borderId="4" xfId="0" applyNumberFormat="1" applyFont="1" applyBorder="1"/>
    <xf numFmtId="164" fontId="1" fillId="0" borderId="4" xfId="0" applyNumberFormat="1" applyFont="1" applyBorder="1"/>
    <xf numFmtId="9" fontId="0" fillId="0" borderId="3" xfId="0" applyNumberFormat="1" applyBorder="1" applyAlignment="1"/>
    <xf numFmtId="9" fontId="0" fillId="0" borderId="4" xfId="0" applyNumberFormat="1" applyBorder="1" applyAlignment="1"/>
    <xf numFmtId="0" fontId="0" fillId="0" borderId="3" xfId="0" quotePrefix="1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5254@28%20drums" TargetMode="External"/><Relationship Id="rId2" Type="http://schemas.openxmlformats.org/officeDocument/2006/relationships/hyperlink" Target="mailto:5306@30%20drums" TargetMode="External"/><Relationship Id="rId1" Type="http://schemas.openxmlformats.org/officeDocument/2006/relationships/hyperlink" Target="mailto:5359@32%20drum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5150@%2020%20drums" TargetMode="External"/><Relationship Id="rId4" Type="http://schemas.openxmlformats.org/officeDocument/2006/relationships/hyperlink" Target="mailto:5202@22%20drum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topLeftCell="A43" workbookViewId="0">
      <selection activeCell="F24" sqref="F24"/>
    </sheetView>
  </sheetViews>
  <sheetFormatPr defaultRowHeight="15"/>
  <cols>
    <col min="1" max="1" width="5.28515625" customWidth="1"/>
    <col min="5" max="5" width="10.5703125" bestFit="1" customWidth="1"/>
    <col min="6" max="6" width="9.85546875" customWidth="1"/>
    <col min="7" max="7" width="10.140625" customWidth="1"/>
    <col min="8" max="9" width="10.28515625" customWidth="1"/>
    <col min="10" max="10" width="10.5703125" customWidth="1"/>
  </cols>
  <sheetData>
    <row r="1" spans="1:12">
      <c r="A1" s="5" t="s">
        <v>0</v>
      </c>
    </row>
    <row r="2" spans="1:12">
      <c r="A2" s="5" t="s">
        <v>1</v>
      </c>
    </row>
    <row r="3" spans="1:12">
      <c r="A3" s="5" t="s">
        <v>2</v>
      </c>
    </row>
    <row r="6" spans="1:12">
      <c r="E6" s="6">
        <v>2013</v>
      </c>
      <c r="F6" s="6">
        <v>2014</v>
      </c>
      <c r="G6" s="6">
        <v>2015</v>
      </c>
      <c r="H6" s="6">
        <v>2016</v>
      </c>
      <c r="I6" s="6">
        <v>2017</v>
      </c>
      <c r="J6" s="6">
        <v>2018</v>
      </c>
    </row>
    <row r="8" spans="1:12">
      <c r="A8" t="s">
        <v>3</v>
      </c>
    </row>
    <row r="9" spans="1:12">
      <c r="A9" t="s">
        <v>4</v>
      </c>
      <c r="E9" s="1">
        <v>1138</v>
      </c>
      <c r="F9" s="1">
        <f>E9+F11</f>
        <v>1438</v>
      </c>
      <c r="G9" s="1">
        <f>F9+F11</f>
        <v>1738</v>
      </c>
      <c r="H9" s="1">
        <f>G9+G11</f>
        <v>1913</v>
      </c>
      <c r="I9" s="1">
        <f>H9+H11</f>
        <v>2088</v>
      </c>
      <c r="J9" s="1">
        <f>I9+I11</f>
        <v>2263</v>
      </c>
    </row>
    <row r="10" spans="1:12">
      <c r="A10" t="s">
        <v>5</v>
      </c>
      <c r="E10" s="1"/>
      <c r="F10" s="9">
        <f>(E9+F9)/2</f>
        <v>1288</v>
      </c>
      <c r="G10" s="10">
        <f t="shared" ref="G10:J10" si="0">(F9+G9)/2</f>
        <v>1588</v>
      </c>
      <c r="H10" s="10">
        <f>(G9+H9)/2</f>
        <v>1825.5</v>
      </c>
      <c r="I10" s="10">
        <f>(H9+I9)/2</f>
        <v>2000.5</v>
      </c>
      <c r="J10" s="10">
        <f t="shared" si="0"/>
        <v>2175.5</v>
      </c>
    </row>
    <row r="11" spans="1:12">
      <c r="A11" t="s">
        <v>6</v>
      </c>
      <c r="E11" s="1"/>
      <c r="F11" s="1">
        <v>300</v>
      </c>
      <c r="G11" s="1">
        <v>175</v>
      </c>
      <c r="H11" s="1">
        <v>175</v>
      </c>
      <c r="I11" s="1">
        <v>175</v>
      </c>
      <c r="J11" s="1">
        <v>175</v>
      </c>
    </row>
    <row r="12" spans="1:12">
      <c r="A12" t="s">
        <v>7</v>
      </c>
      <c r="F12" s="4">
        <f>F10*5</f>
        <v>6440</v>
      </c>
      <c r="G12" s="4">
        <f t="shared" ref="G12:J12" si="1">G10*5</f>
        <v>7940</v>
      </c>
      <c r="H12" s="4">
        <f t="shared" si="1"/>
        <v>9127.5</v>
      </c>
      <c r="I12" s="4">
        <f t="shared" si="1"/>
        <v>10002.5</v>
      </c>
      <c r="J12" s="4">
        <f t="shared" si="1"/>
        <v>10877.5</v>
      </c>
    </row>
    <row r="13" spans="1:12">
      <c r="A13" t="s">
        <v>8</v>
      </c>
      <c r="F13" s="1">
        <v>17</v>
      </c>
      <c r="G13" s="1">
        <v>17</v>
      </c>
      <c r="H13" s="1">
        <v>17</v>
      </c>
      <c r="I13" s="1">
        <v>17</v>
      </c>
      <c r="J13" s="1">
        <v>17</v>
      </c>
    </row>
    <row r="14" spans="1:12">
      <c r="A14" t="s">
        <v>35</v>
      </c>
      <c r="F14" s="3">
        <f>F10*F13*12</f>
        <v>262752</v>
      </c>
      <c r="G14" s="3">
        <f t="shared" ref="G14:J14" si="2">G10*G13*12</f>
        <v>323952</v>
      </c>
      <c r="H14" s="3">
        <f t="shared" si="2"/>
        <v>372402</v>
      </c>
      <c r="I14" s="3">
        <f>I10*I13*12</f>
        <v>408102</v>
      </c>
      <c r="J14" s="3">
        <f t="shared" si="2"/>
        <v>443802</v>
      </c>
      <c r="L14" s="3"/>
    </row>
    <row r="15" spans="1:12">
      <c r="A15" t="s">
        <v>9</v>
      </c>
      <c r="F15" s="2">
        <v>0.23</v>
      </c>
      <c r="G15" s="2">
        <v>0.23</v>
      </c>
      <c r="H15" s="2">
        <v>0.22</v>
      </c>
      <c r="I15" s="2">
        <v>0.21</v>
      </c>
      <c r="J15" s="2">
        <v>0.2</v>
      </c>
    </row>
    <row r="16" spans="1:12">
      <c r="A16" t="s">
        <v>36</v>
      </c>
      <c r="E16" s="3"/>
      <c r="F16" s="3">
        <f>F14/(100%-F15)</f>
        <v>341236.36363636365</v>
      </c>
      <c r="G16" s="3">
        <f t="shared" ref="G16:J16" si="3">G14/(100%-G15)</f>
        <v>420716.88311688311</v>
      </c>
      <c r="H16" s="3">
        <f t="shared" si="3"/>
        <v>477438.4615384615</v>
      </c>
      <c r="I16" s="3">
        <f>I14/(100%-I15)</f>
        <v>516584.81012658228</v>
      </c>
      <c r="J16" s="3">
        <f t="shared" si="3"/>
        <v>554752.5</v>
      </c>
      <c r="L16" t="s">
        <v>51</v>
      </c>
    </row>
    <row r="17" spans="1:12">
      <c r="A17" t="s">
        <v>10</v>
      </c>
      <c r="F17" s="2">
        <v>0.02</v>
      </c>
      <c r="G17" s="2">
        <v>0.02</v>
      </c>
      <c r="H17" s="2">
        <v>0.03</v>
      </c>
      <c r="I17" s="2">
        <v>0.03</v>
      </c>
      <c r="J17" s="2">
        <v>0.04</v>
      </c>
    </row>
    <row r="18" spans="1:12">
      <c r="A18" t="s">
        <v>34</v>
      </c>
      <c r="E18" s="7">
        <v>33</v>
      </c>
      <c r="F18" s="7">
        <v>33</v>
      </c>
      <c r="G18" s="7">
        <v>33</v>
      </c>
      <c r="H18" s="7">
        <v>33</v>
      </c>
      <c r="I18" s="7">
        <v>33</v>
      </c>
      <c r="J18" s="7">
        <v>33</v>
      </c>
    </row>
    <row r="19" spans="1:12">
      <c r="A19" t="s">
        <v>11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</row>
    <row r="20" spans="1:12">
      <c r="A20" t="s">
        <v>12</v>
      </c>
      <c r="F20" s="2">
        <v>0.95</v>
      </c>
      <c r="G20" s="2">
        <v>0.95</v>
      </c>
      <c r="H20" s="2">
        <v>0.95</v>
      </c>
      <c r="I20" s="2">
        <v>0.95</v>
      </c>
      <c r="J20" s="2">
        <v>0.95</v>
      </c>
    </row>
    <row r="22" spans="1:12">
      <c r="A22" t="s">
        <v>13</v>
      </c>
    </row>
    <row r="23" spans="1:12">
      <c r="B23" t="s">
        <v>14</v>
      </c>
      <c r="F23" s="3">
        <f>F10*F13*F18*12*F20</f>
        <v>8237275.1999999993</v>
      </c>
      <c r="G23" s="3">
        <f>G10*G13*G18*12*G20</f>
        <v>10155895.199999999</v>
      </c>
      <c r="H23" s="3">
        <f>H10*H13*H18*12*H20</f>
        <v>11674802.699999999</v>
      </c>
      <c r="I23" s="3">
        <f>I10*I13*I18*12*I20</f>
        <v>12793997.699999999</v>
      </c>
      <c r="J23" s="3">
        <f>J10*J13*J18*12*J20</f>
        <v>13913192.699999999</v>
      </c>
      <c r="K23" s="3"/>
    </row>
    <row r="24" spans="1:12">
      <c r="B24" t="s">
        <v>15</v>
      </c>
      <c r="F24" s="3">
        <f>300*3000</f>
        <v>900000</v>
      </c>
      <c r="G24" s="3">
        <f>F24*1%+F24</f>
        <v>909000</v>
      </c>
      <c r="H24" s="3">
        <f>G24*1%+G24</f>
        <v>918090</v>
      </c>
      <c r="I24" s="3">
        <f>H24*1%+H24</f>
        <v>927270.9</v>
      </c>
      <c r="J24" s="3">
        <f>I24*1%+I24</f>
        <v>936543.60900000005</v>
      </c>
      <c r="K24" s="3"/>
      <c r="L24" s="3"/>
    </row>
    <row r="25" spans="1:12">
      <c r="F25" s="3"/>
      <c r="G25" s="3"/>
      <c r="H25" s="3"/>
      <c r="I25" s="3"/>
      <c r="J25" s="3"/>
      <c r="K25" s="3"/>
    </row>
    <row r="26" spans="1:12">
      <c r="B26" t="s">
        <v>38</v>
      </c>
      <c r="F26" s="8">
        <f>SUM(F23:F25)</f>
        <v>9137275.1999999993</v>
      </c>
      <c r="G26" s="8">
        <f>SUM(G23:G25)</f>
        <v>11064895.199999999</v>
      </c>
      <c r="H26" s="8">
        <f>SUM(H23:H25)</f>
        <v>12592892.699999999</v>
      </c>
      <c r="I26" s="8">
        <f>SUM(I23:I25)</f>
        <v>13721268.6</v>
      </c>
      <c r="J26" s="8">
        <f>SUM(J23:J25)</f>
        <v>14849736.308999998</v>
      </c>
      <c r="K26" s="3"/>
    </row>
    <row r="27" spans="1:12">
      <c r="F27" s="3"/>
      <c r="G27" s="3"/>
      <c r="H27" s="3"/>
      <c r="I27" s="3"/>
      <c r="J27" s="3"/>
      <c r="K27" s="3"/>
    </row>
    <row r="28" spans="1:12">
      <c r="A28" t="s">
        <v>16</v>
      </c>
      <c r="F28" s="3"/>
      <c r="G28" s="3"/>
      <c r="H28" s="3"/>
      <c r="I28" s="3"/>
      <c r="J28" s="3"/>
      <c r="K28" s="3"/>
    </row>
    <row r="29" spans="1:12">
      <c r="B29" t="s">
        <v>17</v>
      </c>
      <c r="E29" t="s">
        <v>50</v>
      </c>
      <c r="F29" s="3">
        <v>2244334</v>
      </c>
      <c r="G29" s="3">
        <f>F29*15%+F29</f>
        <v>2580984.1</v>
      </c>
      <c r="H29" s="3">
        <f>G29*5%+G29</f>
        <v>2710033.3050000002</v>
      </c>
      <c r="I29" s="3">
        <f t="shared" ref="I29:J29" si="4">H29*5%+H29</f>
        <v>2845534.9702500002</v>
      </c>
      <c r="J29" s="3">
        <f t="shared" si="4"/>
        <v>2987811.7187625002</v>
      </c>
      <c r="K29" s="3"/>
    </row>
    <row r="30" spans="1:12">
      <c r="B30" t="s">
        <v>18</v>
      </c>
      <c r="F30" s="3">
        <f>925500*2%+925500</f>
        <v>944010</v>
      </c>
      <c r="G30" s="3">
        <f>F30*10%+F30</f>
        <v>1038411</v>
      </c>
      <c r="H30" s="3">
        <f>G30*10%+G30</f>
        <v>1142252.1000000001</v>
      </c>
      <c r="I30" s="3">
        <f>H30*15%+H30</f>
        <v>1313589.915</v>
      </c>
      <c r="J30" s="3">
        <f>I30*15%+I30</f>
        <v>1510628.40225</v>
      </c>
      <c r="K30" s="3"/>
    </row>
    <row r="31" spans="1:12">
      <c r="B31" t="s">
        <v>19</v>
      </c>
      <c r="F31" s="3">
        <f>5150*20</f>
        <v>103000</v>
      </c>
      <c r="G31" s="3">
        <v>124848</v>
      </c>
      <c r="H31" s="3">
        <v>147112</v>
      </c>
      <c r="I31" s="3">
        <v>159180</v>
      </c>
      <c r="J31" s="3">
        <v>171488</v>
      </c>
      <c r="K31" s="3"/>
    </row>
    <row r="32" spans="1:12">
      <c r="B32" t="s">
        <v>20</v>
      </c>
      <c r="F32" s="3">
        <v>2352570</v>
      </c>
      <c r="G32" s="3">
        <f t="shared" ref="G32:J32" si="5">F32*10%+F32</f>
        <v>2587827</v>
      </c>
      <c r="H32" s="3">
        <f t="shared" si="5"/>
        <v>2846609.7</v>
      </c>
      <c r="I32" s="3">
        <f t="shared" si="5"/>
        <v>3131270.6700000004</v>
      </c>
      <c r="J32" s="3">
        <f t="shared" si="5"/>
        <v>3444397.7370000007</v>
      </c>
      <c r="K32" s="3"/>
    </row>
    <row r="33" spans="2:11">
      <c r="F33" s="3"/>
      <c r="G33" s="3"/>
      <c r="H33" s="3"/>
      <c r="I33" s="3"/>
      <c r="J33" s="3"/>
      <c r="K33" s="3"/>
    </row>
    <row r="34" spans="2:11">
      <c r="B34" t="s">
        <v>21</v>
      </c>
      <c r="F34" s="3">
        <f>SUM(F29:F33)</f>
        <v>5643914</v>
      </c>
      <c r="G34" s="3">
        <f t="shared" ref="G34:J34" si="6">SUM(G29:G33)</f>
        <v>6332070.0999999996</v>
      </c>
      <c r="H34" s="3">
        <f t="shared" si="6"/>
        <v>6846007.1050000004</v>
      </c>
      <c r="I34" s="3">
        <f t="shared" si="6"/>
        <v>7449575.5552500002</v>
      </c>
      <c r="J34" s="3">
        <f t="shared" si="6"/>
        <v>8114325.8580125012</v>
      </c>
      <c r="K34" s="3"/>
    </row>
    <row r="35" spans="2:11">
      <c r="F35" s="3"/>
      <c r="G35" s="3"/>
      <c r="H35" s="3"/>
      <c r="I35" s="3"/>
      <c r="J35" s="3"/>
      <c r="K35" s="3"/>
    </row>
    <row r="36" spans="2:11">
      <c r="B36" t="s">
        <v>22</v>
      </c>
      <c r="F36" s="3"/>
      <c r="G36" s="3"/>
      <c r="H36" s="3"/>
      <c r="I36" s="3"/>
      <c r="J36" s="3"/>
      <c r="K36" s="3"/>
    </row>
    <row r="37" spans="2:11">
      <c r="B37" t="s">
        <v>23</v>
      </c>
      <c r="F37" s="3">
        <f>112900*12</f>
        <v>1354800</v>
      </c>
      <c r="G37" s="3">
        <v>1354800</v>
      </c>
      <c r="H37" s="3">
        <v>817963</v>
      </c>
      <c r="I37" s="3">
        <f>36309*12</f>
        <v>435708</v>
      </c>
      <c r="J37" s="3">
        <f>36309*12</f>
        <v>435708</v>
      </c>
      <c r="K37" s="3"/>
    </row>
    <row r="38" spans="2:11">
      <c r="B38" t="s">
        <v>46</v>
      </c>
      <c r="F38" s="3"/>
      <c r="G38" s="3">
        <v>130000</v>
      </c>
      <c r="H38" s="3">
        <v>130000</v>
      </c>
      <c r="I38" s="3">
        <v>130000</v>
      </c>
      <c r="J38" s="3">
        <v>130000</v>
      </c>
      <c r="K38" s="3"/>
    </row>
    <row r="39" spans="2:11">
      <c r="B39" t="s">
        <v>47</v>
      </c>
      <c r="F39" s="3"/>
      <c r="G39" s="3">
        <v>328152</v>
      </c>
      <c r="H39" s="3">
        <v>323777</v>
      </c>
      <c r="I39" s="3">
        <v>319401</v>
      </c>
      <c r="J39" s="3">
        <v>315026</v>
      </c>
      <c r="K39" s="3"/>
    </row>
    <row r="40" spans="2:11">
      <c r="B40" t="s">
        <v>48</v>
      </c>
      <c r="F40" s="3"/>
      <c r="G40" s="3"/>
      <c r="H40" s="3"/>
      <c r="I40" s="3">
        <v>2244800</v>
      </c>
      <c r="J40" s="3">
        <v>2244800</v>
      </c>
      <c r="K40" s="3"/>
    </row>
    <row r="41" spans="2:11">
      <c r="B41" t="s">
        <v>49</v>
      </c>
      <c r="F41" s="3"/>
      <c r="G41" s="3"/>
      <c r="H41" s="3"/>
      <c r="I41" s="3">
        <v>466829</v>
      </c>
      <c r="J41" s="3">
        <v>466829</v>
      </c>
      <c r="K41" s="3"/>
    </row>
    <row r="42" spans="2:11">
      <c r="F42" s="3"/>
      <c r="G42" s="3"/>
      <c r="H42" s="3"/>
      <c r="I42" s="3"/>
      <c r="J42" s="3"/>
      <c r="K42" s="3"/>
    </row>
    <row r="43" spans="2:11">
      <c r="B43" t="s">
        <v>24</v>
      </c>
      <c r="F43" s="3">
        <f>SUM(F37:F42)</f>
        <v>1354800</v>
      </c>
      <c r="G43" s="3">
        <f>SUM(G37:G42)</f>
        <v>1812952</v>
      </c>
      <c r="H43" s="3">
        <f>SUM(H37:H42)</f>
        <v>1271740</v>
      </c>
      <c r="I43" s="3">
        <f>SUM(I37:I42)</f>
        <v>3596738</v>
      </c>
      <c r="J43" s="3">
        <f>SUM(J37:J42)</f>
        <v>3592363</v>
      </c>
      <c r="K43" s="3"/>
    </row>
    <row r="44" spans="2:11">
      <c r="F44" s="3"/>
      <c r="G44" s="3"/>
      <c r="H44" s="3"/>
      <c r="I44" s="3"/>
      <c r="J44" s="3"/>
      <c r="K44" s="3"/>
    </row>
    <row r="45" spans="2:11">
      <c r="B45" t="s">
        <v>45</v>
      </c>
      <c r="F45" s="3">
        <v>2089000</v>
      </c>
      <c r="G45" s="3"/>
      <c r="H45" s="3"/>
      <c r="I45" s="3"/>
      <c r="J45" s="3"/>
      <c r="K45" s="3"/>
    </row>
    <row r="46" spans="2:11">
      <c r="F46" s="3"/>
      <c r="G46" s="3"/>
      <c r="H46" s="3"/>
      <c r="I46" s="3"/>
      <c r="J46" s="3"/>
      <c r="K46" s="3"/>
    </row>
    <row r="47" spans="2:11">
      <c r="B47" t="s">
        <v>25</v>
      </c>
      <c r="F47" s="3"/>
      <c r="G47" s="3"/>
      <c r="H47" s="3"/>
      <c r="I47" s="3"/>
      <c r="J47" s="3"/>
      <c r="K47" s="3"/>
    </row>
    <row r="48" spans="2:11">
      <c r="B48" t="s">
        <v>26</v>
      </c>
      <c r="F48" s="3">
        <v>75000</v>
      </c>
      <c r="G48" s="3">
        <v>200000</v>
      </c>
      <c r="H48" s="3">
        <v>200000</v>
      </c>
      <c r="I48" s="3">
        <v>300000</v>
      </c>
      <c r="J48" s="3">
        <v>500000</v>
      </c>
      <c r="K48" s="3"/>
    </row>
    <row r="49" spans="1:11">
      <c r="B49" t="s">
        <v>9</v>
      </c>
      <c r="F49" s="3">
        <v>75000</v>
      </c>
      <c r="G49" s="3">
        <v>300000</v>
      </c>
      <c r="H49" s="3">
        <v>300000</v>
      </c>
      <c r="I49" s="3">
        <v>200000</v>
      </c>
      <c r="J49" s="3">
        <v>200000</v>
      </c>
      <c r="K49" s="3"/>
    </row>
    <row r="50" spans="1:11">
      <c r="B50" t="s">
        <v>27</v>
      </c>
      <c r="F50" s="3"/>
      <c r="G50" s="3">
        <v>800000</v>
      </c>
      <c r="H50" s="3">
        <v>1500000</v>
      </c>
      <c r="I50" s="3">
        <v>300000</v>
      </c>
      <c r="J50" s="3">
        <v>300000</v>
      </c>
      <c r="K50" s="3"/>
    </row>
    <row r="51" spans="1:11">
      <c r="B51" t="s">
        <v>28</v>
      </c>
      <c r="F51" s="3">
        <f>F26*1%</f>
        <v>91372.751999999993</v>
      </c>
      <c r="G51" s="3">
        <f>G26*3%</f>
        <v>331946.85599999997</v>
      </c>
      <c r="H51" s="3">
        <f>H26*5%</f>
        <v>629644.63500000001</v>
      </c>
      <c r="I51" s="3">
        <f>I26*5%</f>
        <v>686063.43</v>
      </c>
      <c r="J51" s="3">
        <f>J26*5%</f>
        <v>742486.81544999999</v>
      </c>
      <c r="K51" s="3"/>
    </row>
    <row r="52" spans="1:11">
      <c r="B52" t="s">
        <v>37</v>
      </c>
      <c r="F52" s="3">
        <f>F26*2%</f>
        <v>182745.50399999999</v>
      </c>
      <c r="G52" s="3">
        <f>G26*5%</f>
        <v>553244.76</v>
      </c>
      <c r="H52" s="3">
        <f>H26*7%</f>
        <v>881502.48900000006</v>
      </c>
      <c r="I52" s="3">
        <f>I26*7%</f>
        <v>960488.80200000003</v>
      </c>
      <c r="J52" s="3">
        <f>J26*7%</f>
        <v>1039481.54163</v>
      </c>
      <c r="K52" s="3"/>
    </row>
    <row r="53" spans="1:11">
      <c r="F53" s="3"/>
      <c r="G53" s="3"/>
      <c r="H53" s="3"/>
      <c r="I53" s="3"/>
      <c r="J53" s="3"/>
      <c r="K53" s="3"/>
    </row>
    <row r="54" spans="1:11">
      <c r="F54" s="3"/>
      <c r="G54" s="3"/>
      <c r="H54" s="3"/>
      <c r="I54" s="3"/>
      <c r="J54" s="3"/>
      <c r="K54" s="3"/>
    </row>
    <row r="55" spans="1:11">
      <c r="A55" t="s">
        <v>29</v>
      </c>
      <c r="F55" s="8">
        <f>F34+F43+F48+F49+F50+F51+F52+F53+F45</f>
        <v>9511832.256000001</v>
      </c>
      <c r="G55" s="8">
        <f>G34+G43+G48+G49+G50+G51+G52+G53+G45</f>
        <v>10330213.716</v>
      </c>
      <c r="H55" s="8">
        <f>H34+H43+H48+H49+H50+H51+H52+H53+H45</f>
        <v>11628894.229</v>
      </c>
      <c r="I55" s="8">
        <f>I34+I43+I48+I49+I50+I51+I52+I53+I45</f>
        <v>13492865.787249999</v>
      </c>
      <c r="J55" s="8">
        <f>J34+J43+J48+J49+J50+J51+J52+J53+J45</f>
        <v>14488657.215092501</v>
      </c>
      <c r="K55" s="3"/>
    </row>
    <row r="56" spans="1:11">
      <c r="F56" s="3"/>
      <c r="G56" s="3"/>
      <c r="H56" s="3"/>
      <c r="I56" s="3"/>
      <c r="J56" s="3"/>
      <c r="K56" s="3"/>
    </row>
    <row r="57" spans="1:11">
      <c r="A57" t="s">
        <v>30</v>
      </c>
      <c r="F57" s="3">
        <f>F26-F55</f>
        <v>-374557.05600000173</v>
      </c>
      <c r="G57" s="3">
        <f t="shared" ref="G57:J57" si="7">G26-G55</f>
        <v>734681.48399999924</v>
      </c>
      <c r="H57" s="3">
        <f t="shared" si="7"/>
        <v>963998.47099999897</v>
      </c>
      <c r="I57" s="3">
        <f t="shared" si="7"/>
        <v>228402.81275000051</v>
      </c>
      <c r="J57" s="3">
        <f t="shared" si="7"/>
        <v>361079.09390749782</v>
      </c>
      <c r="K57" s="3"/>
    </row>
    <row r="58" spans="1:11">
      <c r="A58" t="s">
        <v>32</v>
      </c>
      <c r="F58" s="3">
        <f>199970.91+242859.93+37138.32</f>
        <v>479969.16</v>
      </c>
      <c r="G58" s="3">
        <f>F60</f>
        <v>105412.10399999825</v>
      </c>
      <c r="H58" s="3">
        <f t="shared" ref="H58:J58" si="8">G60</f>
        <v>840093.58799999743</v>
      </c>
      <c r="I58" s="3">
        <f t="shared" si="8"/>
        <v>1804092.0589999964</v>
      </c>
      <c r="J58" s="3">
        <f t="shared" si="8"/>
        <v>2032494.8717499969</v>
      </c>
      <c r="K58" s="3"/>
    </row>
    <row r="59" spans="1:11">
      <c r="A59" t="s">
        <v>31</v>
      </c>
      <c r="F59" s="3"/>
      <c r="G59" s="3"/>
      <c r="H59" s="3"/>
      <c r="I59" s="3"/>
      <c r="J59" s="3"/>
      <c r="K59" s="3"/>
    </row>
    <row r="60" spans="1:11">
      <c r="A60" t="s">
        <v>33</v>
      </c>
      <c r="F60" s="8">
        <f>SUM(F57:F59)</f>
        <v>105412.10399999825</v>
      </c>
      <c r="G60" s="8">
        <f t="shared" ref="G60:J60" si="9">SUM(G57:G59)</f>
        <v>840093.58799999743</v>
      </c>
      <c r="H60" s="8">
        <f t="shared" si="9"/>
        <v>1804092.0589999964</v>
      </c>
      <c r="I60" s="8">
        <f t="shared" si="9"/>
        <v>2032494.8717499969</v>
      </c>
      <c r="J60" s="8">
        <f t="shared" si="9"/>
        <v>2393573.965657495</v>
      </c>
      <c r="K60" s="3"/>
    </row>
    <row r="61" spans="1:11">
      <c r="F61" s="3"/>
      <c r="G61" s="3"/>
      <c r="H61" s="3"/>
      <c r="I61" s="3"/>
      <c r="J61" s="3"/>
      <c r="K61" s="3"/>
    </row>
    <row r="63" spans="1:11">
      <c r="A63" t="s">
        <v>39</v>
      </c>
      <c r="H63" t="s">
        <v>42</v>
      </c>
    </row>
    <row r="66" spans="1:8">
      <c r="A66" t="s">
        <v>40</v>
      </c>
      <c r="H66" t="s">
        <v>43</v>
      </c>
    </row>
    <row r="67" spans="1:8">
      <c r="A67" t="s">
        <v>41</v>
      </c>
      <c r="H67" t="s">
        <v>44</v>
      </c>
    </row>
  </sheetData>
  <pageMargins left="0.7" right="0.7" top="0.5" bottom="0.5" header="0.3" footer="0.3"/>
  <pageSetup paperSize="5" scale="95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workbookViewId="0">
      <selection activeCell="A16" sqref="A16"/>
    </sheetView>
  </sheetViews>
  <sheetFormatPr defaultRowHeight="15"/>
  <cols>
    <col min="2" max="2" width="13" customWidth="1"/>
    <col min="3" max="3" width="17.85546875" customWidth="1"/>
    <col min="4" max="4" width="12" customWidth="1"/>
    <col min="5" max="5" width="19.28515625" customWidth="1"/>
    <col min="6" max="6" width="11.85546875" customWidth="1"/>
    <col min="7" max="7" width="19.140625" customWidth="1"/>
    <col min="8" max="8" width="13.140625" customWidth="1"/>
    <col min="9" max="9" width="15.85546875" customWidth="1"/>
    <col min="10" max="10" width="11.85546875" customWidth="1"/>
    <col min="11" max="11" width="14.85546875" customWidth="1"/>
    <col min="12" max="12" width="14.42578125" customWidth="1"/>
  </cols>
  <sheetData>
    <row r="1" spans="1:12">
      <c r="A1" t="s">
        <v>52</v>
      </c>
    </row>
    <row r="3" spans="1:12">
      <c r="A3" s="27" t="s">
        <v>83</v>
      </c>
      <c r="B3" s="28"/>
      <c r="C3" s="27">
        <v>2014</v>
      </c>
      <c r="D3" s="28"/>
      <c r="E3" s="27">
        <v>2015</v>
      </c>
      <c r="F3" s="28"/>
      <c r="G3" s="27">
        <v>2016</v>
      </c>
      <c r="H3" s="28"/>
      <c r="I3" s="27">
        <v>2017</v>
      </c>
      <c r="J3" s="28"/>
      <c r="K3" s="27">
        <v>2018</v>
      </c>
      <c r="L3" s="28"/>
    </row>
    <row r="4" spans="1:12">
      <c r="A4" s="29"/>
      <c r="B4" s="30"/>
      <c r="C4" s="29"/>
      <c r="D4" s="30"/>
      <c r="E4" s="29"/>
      <c r="F4" s="30"/>
      <c r="G4" s="29"/>
      <c r="H4" s="30"/>
      <c r="I4" s="29"/>
      <c r="J4" s="30"/>
      <c r="K4" s="29"/>
      <c r="L4" s="30"/>
    </row>
    <row r="5" spans="1:12" s="26" customFormat="1">
      <c r="A5" s="25"/>
      <c r="C5" s="12"/>
      <c r="D5" s="13"/>
      <c r="G5" s="12"/>
      <c r="H5" s="13"/>
      <c r="K5" s="12"/>
      <c r="L5" s="13"/>
    </row>
    <row r="6" spans="1:12">
      <c r="A6" s="19" t="s">
        <v>55</v>
      </c>
      <c r="B6" s="13"/>
      <c r="C6" s="31">
        <v>0.02</v>
      </c>
      <c r="D6" s="32"/>
      <c r="E6" s="31">
        <v>0.15</v>
      </c>
      <c r="F6" s="32"/>
      <c r="G6" s="31">
        <v>0.05</v>
      </c>
      <c r="H6" s="32"/>
      <c r="I6" s="31">
        <v>0.05</v>
      </c>
      <c r="J6" s="32"/>
      <c r="K6" s="31">
        <v>0.05</v>
      </c>
      <c r="L6" s="32"/>
    </row>
    <row r="7" spans="1:12">
      <c r="A7" s="19" t="s">
        <v>53</v>
      </c>
      <c r="B7" s="13"/>
      <c r="C7" s="31">
        <v>0.02</v>
      </c>
      <c r="D7" s="32"/>
      <c r="E7" s="31">
        <v>0.1</v>
      </c>
      <c r="F7" s="32"/>
      <c r="G7" s="23">
        <v>0.1</v>
      </c>
      <c r="H7" s="24"/>
      <c r="I7" s="31">
        <v>0.1</v>
      </c>
      <c r="J7" s="32"/>
      <c r="K7" s="31">
        <v>0.1</v>
      </c>
      <c r="L7" s="32"/>
    </row>
    <row r="8" spans="1:12">
      <c r="A8" s="19" t="s">
        <v>19</v>
      </c>
      <c r="B8" s="13"/>
      <c r="C8" s="33" t="s">
        <v>56</v>
      </c>
      <c r="D8" s="34"/>
      <c r="E8" s="33" t="s">
        <v>57</v>
      </c>
      <c r="F8" s="34"/>
      <c r="G8" s="33" t="s">
        <v>58</v>
      </c>
      <c r="H8" s="34"/>
      <c r="I8" s="33" t="s">
        <v>59</v>
      </c>
      <c r="J8" s="34"/>
      <c r="K8" s="33" t="s">
        <v>60</v>
      </c>
      <c r="L8" s="34"/>
    </row>
    <row r="9" spans="1:12">
      <c r="A9" s="19" t="s">
        <v>54</v>
      </c>
      <c r="B9" s="13"/>
      <c r="C9" s="31">
        <v>0.1</v>
      </c>
      <c r="D9" s="32"/>
      <c r="E9" s="31">
        <v>0.1</v>
      </c>
      <c r="F9" s="32"/>
      <c r="G9" s="31">
        <v>0.1</v>
      </c>
      <c r="H9" s="32"/>
      <c r="I9" s="31">
        <v>0.1</v>
      </c>
      <c r="J9" s="32"/>
      <c r="K9" s="31">
        <v>0.1</v>
      </c>
      <c r="L9" s="32"/>
    </row>
    <row r="10" spans="1:12">
      <c r="A10" s="19"/>
      <c r="B10" s="13"/>
      <c r="C10" s="12"/>
      <c r="D10" s="13"/>
      <c r="E10" s="12"/>
      <c r="F10" s="13"/>
      <c r="G10" s="12"/>
      <c r="H10" s="13"/>
      <c r="I10" s="12"/>
      <c r="J10" s="13"/>
      <c r="K10" s="12"/>
      <c r="L10" s="13"/>
    </row>
    <row r="11" spans="1:12">
      <c r="A11" s="19"/>
      <c r="B11" s="13"/>
      <c r="C11" s="12" t="s">
        <v>61</v>
      </c>
      <c r="D11" s="13"/>
      <c r="E11" s="12"/>
      <c r="F11" s="13"/>
      <c r="G11" s="12"/>
      <c r="H11" s="13"/>
      <c r="I11" s="12"/>
      <c r="J11" s="13"/>
      <c r="K11" s="12"/>
      <c r="L11" s="13"/>
    </row>
    <row r="12" spans="1:12">
      <c r="A12" s="19"/>
      <c r="B12" s="13"/>
      <c r="C12" s="12"/>
      <c r="D12" s="13"/>
      <c r="E12" s="12"/>
      <c r="F12" s="13"/>
      <c r="G12" s="12"/>
      <c r="H12" s="13"/>
      <c r="I12" s="12"/>
      <c r="J12" s="13"/>
      <c r="K12" s="12"/>
      <c r="L12" s="13"/>
    </row>
    <row r="13" spans="1:12">
      <c r="A13" s="19" t="s">
        <v>25</v>
      </c>
      <c r="B13" s="13"/>
      <c r="C13" s="12"/>
      <c r="D13" s="13"/>
      <c r="E13" s="12"/>
      <c r="F13" s="13"/>
      <c r="G13" s="12"/>
      <c r="H13" s="13"/>
      <c r="I13" s="12"/>
      <c r="J13" s="13"/>
      <c r="K13" s="12"/>
      <c r="L13" s="13"/>
    </row>
    <row r="14" spans="1:12">
      <c r="A14" s="19"/>
      <c r="B14" s="13"/>
      <c r="C14" s="12"/>
      <c r="D14" s="13"/>
      <c r="E14" s="12"/>
      <c r="F14" s="13"/>
      <c r="G14" s="12"/>
      <c r="H14" s="13"/>
      <c r="I14" s="12"/>
      <c r="J14" s="13"/>
      <c r="K14" s="12"/>
      <c r="L14" s="13"/>
    </row>
    <row r="15" spans="1:12">
      <c r="A15" s="19" t="s">
        <v>26</v>
      </c>
      <c r="B15" s="13"/>
      <c r="C15" s="12" t="s">
        <v>62</v>
      </c>
      <c r="D15" s="13"/>
      <c r="E15" s="12" t="s">
        <v>64</v>
      </c>
      <c r="F15" s="13"/>
      <c r="G15" s="12" t="s">
        <v>62</v>
      </c>
      <c r="H15" s="13"/>
      <c r="I15" s="12" t="s">
        <v>62</v>
      </c>
      <c r="J15" s="13"/>
      <c r="K15" s="12" t="s">
        <v>62</v>
      </c>
      <c r="L15" s="13"/>
    </row>
    <row r="16" spans="1:12">
      <c r="A16" s="19"/>
      <c r="B16" s="13"/>
      <c r="C16" s="12" t="s">
        <v>63</v>
      </c>
      <c r="D16" s="13"/>
      <c r="E16" s="12" t="s">
        <v>63</v>
      </c>
      <c r="F16" s="13"/>
      <c r="G16" s="12" t="s">
        <v>63</v>
      </c>
      <c r="H16" s="13"/>
      <c r="I16" s="12" t="s">
        <v>63</v>
      </c>
      <c r="J16" s="13"/>
      <c r="K16" s="12" t="s">
        <v>63</v>
      </c>
      <c r="L16" s="13"/>
    </row>
    <row r="17" spans="1:12">
      <c r="A17" s="19"/>
      <c r="B17" s="13"/>
      <c r="C17" s="12"/>
      <c r="D17" s="13"/>
      <c r="E17" s="12"/>
      <c r="F17" s="13"/>
      <c r="G17" s="12"/>
      <c r="H17" s="13"/>
      <c r="I17" s="12"/>
      <c r="J17" s="13"/>
      <c r="K17" s="12"/>
      <c r="L17" s="13"/>
    </row>
    <row r="18" spans="1:12">
      <c r="A18" s="19" t="s">
        <v>9</v>
      </c>
      <c r="B18" s="13"/>
      <c r="C18" s="12" t="s">
        <v>65</v>
      </c>
      <c r="D18" s="14">
        <v>75000</v>
      </c>
      <c r="E18" s="12" t="s">
        <v>65</v>
      </c>
      <c r="F18" s="17">
        <v>100000</v>
      </c>
      <c r="G18" s="12" t="s">
        <v>65</v>
      </c>
      <c r="H18" s="17">
        <v>100000</v>
      </c>
      <c r="I18" s="12" t="s">
        <v>68</v>
      </c>
      <c r="J18" s="17"/>
      <c r="K18" s="12" t="s">
        <v>68</v>
      </c>
      <c r="L18" s="17"/>
    </row>
    <row r="19" spans="1:12">
      <c r="A19" s="19"/>
      <c r="B19" s="13"/>
      <c r="C19" s="12"/>
      <c r="D19" s="14"/>
      <c r="E19" s="12" t="s">
        <v>66</v>
      </c>
      <c r="F19" s="17"/>
      <c r="G19" s="12" t="s">
        <v>66</v>
      </c>
      <c r="H19" s="17"/>
      <c r="I19" s="12" t="s">
        <v>69</v>
      </c>
      <c r="J19" s="17"/>
      <c r="K19" s="12" t="s">
        <v>69</v>
      </c>
      <c r="L19" s="17"/>
    </row>
    <row r="20" spans="1:12">
      <c r="A20" s="19"/>
      <c r="B20" s="13"/>
      <c r="C20" s="12"/>
      <c r="D20" s="14"/>
      <c r="E20" s="12" t="s">
        <v>67</v>
      </c>
      <c r="F20" s="17">
        <v>200000</v>
      </c>
      <c r="G20" s="12" t="s">
        <v>67</v>
      </c>
      <c r="H20" s="17">
        <v>200000</v>
      </c>
      <c r="I20" s="12" t="s">
        <v>70</v>
      </c>
      <c r="J20" s="17">
        <v>200000</v>
      </c>
      <c r="K20" s="12" t="s">
        <v>70</v>
      </c>
      <c r="L20" s="17">
        <v>200000</v>
      </c>
    </row>
    <row r="21" spans="1:12">
      <c r="A21" s="19"/>
      <c r="B21" s="13"/>
      <c r="C21" s="12"/>
      <c r="D21" s="22">
        <f>SUM(D18:D20)</f>
        <v>75000</v>
      </c>
      <c r="E21" s="12"/>
      <c r="F21" s="21">
        <f>SUM(F18:F20)</f>
        <v>300000</v>
      </c>
      <c r="G21" s="12"/>
      <c r="H21" s="21">
        <f>SUM(H18:H20)</f>
        <v>300000</v>
      </c>
      <c r="I21" s="12"/>
      <c r="J21" s="21">
        <f>SUM(J18:J20)</f>
        <v>200000</v>
      </c>
      <c r="K21" s="12"/>
      <c r="L21" s="21">
        <f>SUM(L20)</f>
        <v>200000</v>
      </c>
    </row>
    <row r="22" spans="1:12">
      <c r="A22" s="19"/>
      <c r="B22" s="13"/>
      <c r="C22" s="12"/>
      <c r="D22" s="14"/>
      <c r="E22" s="12"/>
      <c r="F22" s="17"/>
      <c r="G22" s="12"/>
      <c r="H22" s="17"/>
      <c r="I22" s="12"/>
      <c r="J22" s="17"/>
      <c r="K22" s="12"/>
      <c r="L22" s="17"/>
    </row>
    <row r="23" spans="1:12">
      <c r="A23" s="19" t="s">
        <v>27</v>
      </c>
      <c r="B23" s="13"/>
      <c r="C23" s="12"/>
      <c r="D23" s="14"/>
      <c r="E23" s="12" t="s">
        <v>71</v>
      </c>
      <c r="F23" s="17"/>
      <c r="G23" s="12" t="s">
        <v>75</v>
      </c>
      <c r="H23" s="17"/>
      <c r="I23" s="12" t="s">
        <v>80</v>
      </c>
      <c r="J23" s="17"/>
      <c r="K23" s="12" t="s">
        <v>84</v>
      </c>
      <c r="L23" s="17"/>
    </row>
    <row r="24" spans="1:12">
      <c r="A24" s="12"/>
      <c r="B24" s="13"/>
      <c r="C24" s="12"/>
      <c r="D24" s="14"/>
      <c r="E24" s="12" t="s">
        <v>72</v>
      </c>
      <c r="F24" s="17"/>
      <c r="G24" s="12" t="s">
        <v>76</v>
      </c>
      <c r="H24" s="17"/>
      <c r="I24" s="12" t="s">
        <v>81</v>
      </c>
      <c r="J24" s="17"/>
      <c r="K24" s="12" t="s">
        <v>85</v>
      </c>
      <c r="L24" s="17"/>
    </row>
    <row r="25" spans="1:12">
      <c r="A25" s="12"/>
      <c r="B25" s="13"/>
      <c r="C25" s="12"/>
      <c r="D25" s="14"/>
      <c r="E25" s="12" t="s">
        <v>93</v>
      </c>
      <c r="F25" s="17">
        <v>500000</v>
      </c>
      <c r="G25" s="12" t="s">
        <v>77</v>
      </c>
      <c r="H25" s="17">
        <v>1000000</v>
      </c>
      <c r="I25" s="12" t="s">
        <v>82</v>
      </c>
      <c r="J25" s="17">
        <v>300000</v>
      </c>
      <c r="K25" s="12" t="s">
        <v>86</v>
      </c>
      <c r="L25" s="17">
        <v>300000</v>
      </c>
    </row>
    <row r="26" spans="1:12">
      <c r="A26" s="12"/>
      <c r="B26" s="13"/>
      <c r="C26" s="12"/>
      <c r="D26" s="14"/>
      <c r="E26" s="12" t="s">
        <v>73</v>
      </c>
      <c r="F26" s="17">
        <v>200000</v>
      </c>
      <c r="G26" s="12" t="s">
        <v>78</v>
      </c>
      <c r="H26" s="17"/>
      <c r="I26" s="12"/>
      <c r="J26" s="17"/>
      <c r="K26" s="12"/>
      <c r="L26" s="17"/>
    </row>
    <row r="27" spans="1:12">
      <c r="A27" s="12"/>
      <c r="B27" s="13"/>
      <c r="C27" s="12"/>
      <c r="D27" s="14"/>
      <c r="E27" s="12" t="s">
        <v>74</v>
      </c>
      <c r="F27" s="17">
        <v>100000</v>
      </c>
      <c r="G27" s="12" t="s">
        <v>79</v>
      </c>
      <c r="H27" s="17">
        <v>500000</v>
      </c>
      <c r="I27" s="12"/>
      <c r="J27" s="17"/>
      <c r="K27" s="12"/>
      <c r="L27" s="17"/>
    </row>
    <row r="28" spans="1:12">
      <c r="A28" s="12"/>
      <c r="B28" s="13"/>
      <c r="C28" s="12"/>
      <c r="D28" s="14"/>
      <c r="E28" s="12"/>
      <c r="F28" s="21">
        <f>SUM(F25:F27)</f>
        <v>800000</v>
      </c>
      <c r="G28" s="12"/>
      <c r="H28" s="21">
        <f>SUM(H25:H27)</f>
        <v>1500000</v>
      </c>
      <c r="I28" s="12"/>
      <c r="J28" s="21">
        <f>SUM(J25:J27)</f>
        <v>300000</v>
      </c>
      <c r="K28" s="12"/>
      <c r="L28" s="21">
        <f>SUM(L25:L27)</f>
        <v>300000</v>
      </c>
    </row>
    <row r="29" spans="1:12">
      <c r="A29" s="12"/>
      <c r="B29" s="13"/>
      <c r="C29" s="12"/>
      <c r="D29" s="14"/>
      <c r="E29" s="12"/>
      <c r="F29" s="21"/>
      <c r="G29" s="12"/>
      <c r="H29" s="21"/>
      <c r="I29" s="12"/>
      <c r="J29" s="21"/>
      <c r="K29" s="12"/>
      <c r="L29" s="21"/>
    </row>
    <row r="30" spans="1:12">
      <c r="A30" s="19" t="s">
        <v>28</v>
      </c>
      <c r="B30" s="13"/>
      <c r="C30" s="35" t="s">
        <v>87</v>
      </c>
      <c r="D30" s="36"/>
      <c r="E30" s="35" t="s">
        <v>88</v>
      </c>
      <c r="F30" s="36"/>
      <c r="G30" s="35" t="s">
        <v>89</v>
      </c>
      <c r="H30" s="36"/>
      <c r="I30" s="35" t="s">
        <v>89</v>
      </c>
      <c r="J30" s="36"/>
      <c r="K30" s="35" t="s">
        <v>89</v>
      </c>
      <c r="L30" s="36"/>
    </row>
    <row r="31" spans="1:12">
      <c r="A31" s="12"/>
      <c r="B31" s="13"/>
      <c r="C31" s="12"/>
      <c r="D31" s="14"/>
      <c r="E31" s="12"/>
      <c r="F31" s="21"/>
      <c r="G31" s="12"/>
      <c r="H31" s="21"/>
      <c r="I31" s="12"/>
      <c r="J31" s="21"/>
      <c r="K31" s="12"/>
      <c r="L31" s="21"/>
    </row>
    <row r="32" spans="1:12">
      <c r="A32" s="19" t="s">
        <v>37</v>
      </c>
      <c r="B32" s="13"/>
      <c r="C32" s="12" t="s">
        <v>90</v>
      </c>
      <c r="D32" s="14"/>
      <c r="E32" s="12" t="s">
        <v>91</v>
      </c>
      <c r="F32" s="21"/>
      <c r="G32" s="12" t="s">
        <v>91</v>
      </c>
      <c r="H32" s="21"/>
      <c r="I32" s="12" t="s">
        <v>91</v>
      </c>
      <c r="J32" s="21"/>
      <c r="K32" s="12" t="s">
        <v>91</v>
      </c>
      <c r="L32" s="21"/>
    </row>
    <row r="33" spans="1:12">
      <c r="A33" s="12"/>
      <c r="B33" s="13"/>
      <c r="C33" s="12"/>
      <c r="D33" s="14"/>
      <c r="E33" s="12" t="s">
        <v>92</v>
      </c>
      <c r="F33" s="17"/>
      <c r="G33" s="12" t="s">
        <v>92</v>
      </c>
      <c r="H33" s="17"/>
      <c r="I33" s="12" t="s">
        <v>92</v>
      </c>
      <c r="J33" s="17"/>
      <c r="K33" s="12" t="s">
        <v>92</v>
      </c>
      <c r="L33" s="17"/>
    </row>
    <row r="34" spans="1:12">
      <c r="A34" s="12"/>
      <c r="B34" s="13"/>
      <c r="C34" s="12"/>
      <c r="D34" s="14"/>
      <c r="E34" s="12"/>
      <c r="F34" s="17"/>
      <c r="G34" s="12"/>
      <c r="H34" s="17"/>
      <c r="I34" s="12"/>
      <c r="J34" s="17"/>
      <c r="K34" s="12"/>
      <c r="L34" s="17"/>
    </row>
    <row r="35" spans="1:12">
      <c r="A35" s="15"/>
      <c r="B35" s="20"/>
      <c r="C35" s="15"/>
      <c r="D35" s="16"/>
      <c r="E35" s="15"/>
      <c r="F35" s="18"/>
      <c r="G35" s="15"/>
      <c r="H35" s="18"/>
      <c r="I35" s="15"/>
      <c r="J35" s="18"/>
      <c r="K35" s="15"/>
      <c r="L35" s="18"/>
    </row>
    <row r="36" spans="1:12">
      <c r="F36" s="11"/>
      <c r="H36" s="11"/>
      <c r="J36" s="11"/>
      <c r="L36" s="11"/>
    </row>
    <row r="37" spans="1:12">
      <c r="F37" s="11"/>
      <c r="H37" s="11"/>
      <c r="J37" s="11"/>
      <c r="L37" s="11"/>
    </row>
    <row r="38" spans="1:12">
      <c r="F38" s="11"/>
      <c r="H38" s="11"/>
      <c r="L38" s="11"/>
    </row>
    <row r="39" spans="1:12">
      <c r="L39" s="11"/>
    </row>
    <row r="40" spans="1:12">
      <c r="L40" s="11"/>
    </row>
    <row r="41" spans="1:12">
      <c r="L41" s="11"/>
    </row>
    <row r="42" spans="1:12">
      <c r="L42" s="11"/>
    </row>
    <row r="43" spans="1:12">
      <c r="L43" s="11"/>
    </row>
    <row r="44" spans="1:12">
      <c r="L44" s="11"/>
    </row>
  </sheetData>
  <mergeCells count="30">
    <mergeCell ref="G30:H30"/>
    <mergeCell ref="I30:J30"/>
    <mergeCell ref="K30:L30"/>
    <mergeCell ref="A3:B4"/>
    <mergeCell ref="K6:L6"/>
    <mergeCell ref="K7:L7"/>
    <mergeCell ref="K8:L8"/>
    <mergeCell ref="K9:L9"/>
    <mergeCell ref="G6:H6"/>
    <mergeCell ref="G8:H8"/>
    <mergeCell ref="G9:H9"/>
    <mergeCell ref="I6:J6"/>
    <mergeCell ref="I7:J7"/>
    <mergeCell ref="I8:J8"/>
    <mergeCell ref="I9:J9"/>
    <mergeCell ref="C6:D6"/>
    <mergeCell ref="E8:F8"/>
    <mergeCell ref="E9:F9"/>
    <mergeCell ref="C3:D4"/>
    <mergeCell ref="E3:F4"/>
    <mergeCell ref="C30:D30"/>
    <mergeCell ref="E30:F30"/>
    <mergeCell ref="C7:D7"/>
    <mergeCell ref="C8:D8"/>
    <mergeCell ref="C9:D9"/>
    <mergeCell ref="G3:H4"/>
    <mergeCell ref="I3:J4"/>
    <mergeCell ref="K3:L4"/>
    <mergeCell ref="E6:F6"/>
    <mergeCell ref="E7:F7"/>
  </mergeCells>
  <hyperlinks>
    <hyperlink ref="K8" r:id="rId1"/>
    <hyperlink ref="I8" r:id="rId2"/>
    <hyperlink ref="G8" r:id="rId3"/>
    <hyperlink ref="E8" r:id="rId4"/>
    <hyperlink ref="C8" r:id="rId5"/>
  </hyperlinks>
  <pageMargins left="0.45" right="0.45" top="0.75" bottom="0.75" header="0.3" footer="0.3"/>
  <pageSetup paperSize="5" scale="90" orientation="landscape" horizontalDpi="4294967293" verticalDpi="300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5YCF</vt:lpstr>
      <vt:lpstr>BA</vt:lpstr>
      <vt:lpstr>Sheet3</vt:lpstr>
    </vt:vector>
  </TitlesOfParts>
  <Company>Water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BWD</dc:creator>
  <cp:lastModifiedBy>U S E R</cp:lastModifiedBy>
  <cp:lastPrinted>2014-02-11T01:19:18Z</cp:lastPrinted>
  <dcterms:created xsi:type="dcterms:W3CDTF">2014-01-14T02:31:55Z</dcterms:created>
  <dcterms:modified xsi:type="dcterms:W3CDTF">2014-02-11T01:58:36Z</dcterms:modified>
</cp:coreProperties>
</file>